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1760" activeTab="1"/>
  </bookViews>
  <sheets>
    <sheet name="англ" sheetId="5" r:id="rId1"/>
    <sheet name="мини шк" sheetId="7" r:id="rId2"/>
  </sheets>
  <definedNames>
    <definedName name="_xlnm.Print_Area" localSheetId="0">англ!$A$1:$K$33</definedName>
    <definedName name="_xlnm.Print_Area" localSheetId="1">'мини шк'!$A$1:$K$33</definedName>
  </definedNames>
  <calcPr calcId="145621"/>
</workbook>
</file>

<file path=xl/calcChain.xml><?xml version="1.0" encoding="utf-8"?>
<calcChain xmlns="http://schemas.openxmlformats.org/spreadsheetml/2006/main">
  <c r="I27" i="7" l="1"/>
  <c r="I26" i="7"/>
  <c r="I25" i="7"/>
  <c r="I24" i="7"/>
  <c r="I25" i="5"/>
  <c r="I24" i="5"/>
  <c r="I30" i="7" l="1"/>
  <c r="N24" i="7"/>
  <c r="D18" i="7"/>
  <c r="N24" i="5"/>
  <c r="D18" i="5"/>
  <c r="J29" i="5" s="1"/>
  <c r="K29" i="5" s="1"/>
  <c r="I30" i="5" l="1"/>
  <c r="J27" i="7"/>
  <c r="K27" i="7" s="1"/>
  <c r="D24" i="7"/>
  <c r="J26" i="7"/>
  <c r="K26" i="7" s="1"/>
  <c r="J28" i="7"/>
  <c r="K28" i="7" s="1"/>
  <c r="J29" i="7"/>
  <c r="K29" i="7" s="1"/>
  <c r="J24" i="7"/>
  <c r="J25" i="7"/>
  <c r="K25" i="7" s="1"/>
  <c r="J24" i="5"/>
  <c r="K24" i="5" s="1"/>
  <c r="J25" i="5"/>
  <c r="K25" i="5" s="1"/>
  <c r="J27" i="5"/>
  <c r="K27" i="5" s="1"/>
  <c r="D24" i="5"/>
  <c r="J26" i="5"/>
  <c r="K26" i="5" s="1"/>
  <c r="J28" i="5"/>
  <c r="K28" i="5" s="1"/>
  <c r="J30" i="7" l="1"/>
  <c r="K24" i="7"/>
  <c r="K30" i="7" s="1"/>
  <c r="K30" i="5"/>
  <c r="J30" i="5"/>
  <c r="D22" i="7" l="1"/>
  <c r="J31" i="7" s="1"/>
  <c r="D22" i="5"/>
  <c r="D23" i="7" l="1"/>
  <c r="D23" i="5"/>
  <c r="J31" i="5"/>
  <c r="K31" i="7" l="1"/>
  <c r="D25" i="7"/>
  <c r="K31" i="5"/>
  <c r="D25" i="5"/>
  <c r="D26" i="7" l="1"/>
  <c r="E25" i="7" s="1"/>
  <c r="D26" i="5"/>
  <c r="E25" i="5" s="1"/>
  <c r="P18" i="7" l="1"/>
  <c r="E24" i="7"/>
  <c r="E22" i="7"/>
  <c r="E23" i="7"/>
  <c r="P18" i="5"/>
  <c r="E24" i="5"/>
  <c r="E22" i="5"/>
  <c r="E23" i="5"/>
  <c r="E26" i="7" l="1"/>
  <c r="E26" i="5"/>
</calcChain>
</file>

<file path=xl/comments1.xml><?xml version="1.0" encoding="utf-8"?>
<comments xmlns="http://schemas.openxmlformats.org/spreadsheetml/2006/main">
  <authors>
    <author>Автор</author>
  </authors>
  <commentLis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заполняется по необходимости в случаях, ессли на услуге занят не один человек. Н-р, бассейн- необходимо присутствие медсестры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заполняется по необходимости в случаях, ессли на услуге занят не один человек. Н-р, бассейн- необходимо присутствие медсестры
</t>
        </r>
      </text>
    </comment>
  </commentList>
</comments>
</file>

<file path=xl/sharedStrings.xml><?xml version="1.0" encoding="utf-8"?>
<sst xmlns="http://schemas.openxmlformats.org/spreadsheetml/2006/main" count="100" uniqueCount="47">
  <si>
    <t>№ п/п</t>
  </si>
  <si>
    <t>Сумма, руб.</t>
  </si>
  <si>
    <t>ДОХОДЫ</t>
  </si>
  <si>
    <t>Наименование статьи расходов</t>
  </si>
  <si>
    <t>РАСХОДЫ</t>
  </si>
  <si>
    <t>Стоимость услуги, руб./м-ц</t>
  </si>
  <si>
    <t>Количество получателей услуги, чел.</t>
  </si>
  <si>
    <t>КБК</t>
  </si>
  <si>
    <t>СМЕТА</t>
  </si>
  <si>
    <t>доходов и расходов на платную образовательную услугу:</t>
  </si>
  <si>
    <t>Развитие материально-технической базы</t>
  </si>
  <si>
    <t>Вознаграждение по договору возмездного оказания услуги</t>
  </si>
  <si>
    <t xml:space="preserve">Итого расходы </t>
  </si>
  <si>
    <t>Итого доходы</t>
  </si>
  <si>
    <t>УТВЕРЖДАЮ</t>
  </si>
  <si>
    <t>Р.А.Брядовая</t>
  </si>
  <si>
    <t xml:space="preserve">                                            Директор Департамента образования</t>
  </si>
  <si>
    <t>СОГЛАСОВАНО</t>
  </si>
  <si>
    <t xml:space="preserve"> </t>
  </si>
  <si>
    <t xml:space="preserve">                                            Администрации городского округа </t>
  </si>
  <si>
    <t>Количество месяцев</t>
  </si>
  <si>
    <t>Расшифровка ФОТ</t>
  </si>
  <si>
    <t>Страховые взносы во внебюджетные фонды</t>
  </si>
  <si>
    <t>Педагог</t>
  </si>
  <si>
    <t>Всего</t>
  </si>
  <si>
    <t>Заполнять только выделенное зелёным цветом!!!</t>
  </si>
  <si>
    <t>МУ "Центр обеспечения функционирования"</t>
  </si>
  <si>
    <t>Исполнитель</t>
  </si>
  <si>
    <t>%</t>
  </si>
  <si>
    <t>ПРОВЕРКА ФОТ!</t>
  </si>
  <si>
    <t>Доля затрат в статье расходов, %</t>
  </si>
  <si>
    <t>ПРОВЕРКА  (Доходы- Расходы)</t>
  </si>
  <si>
    <t>212, 221, 222, 225, 226, 291-295, 310, 341-349</t>
  </si>
  <si>
    <t>Расшифровка ФОТ ПО НЕОБХОДИМОСТИ. Заполнять только %. Знак "%" забивать не надо, встанет автоматически!</t>
  </si>
  <si>
    <t>Коммунальные услуги</t>
  </si>
  <si>
    <t xml:space="preserve">                                            город Рыбинск Ярославской области</t>
  </si>
  <si>
    <t>Страховые взносы во внебюджетные фонды (30,0%)</t>
  </si>
  <si>
    <t>Куратор</t>
  </si>
  <si>
    <t xml:space="preserve">И.о. директора </t>
  </si>
  <si>
    <t>Ю.С.Давыдова</t>
  </si>
  <si>
    <t>занятия в мини-школе по подготовке дошкольников к обучению в начальной школе</t>
  </si>
  <si>
    <t>С. В. Серебрякова</t>
  </si>
  <si>
    <t>занятия "Веселый английский"</t>
  </si>
  <si>
    <t>Директор МОУ СОШ № 17 имени А. А. Герасимова</t>
  </si>
  <si>
    <t xml:space="preserve">на 2024-2025 учебный год </t>
  </si>
  <si>
    <t xml:space="preserve"> в период с 01.10.2024 г. по 30.04.2025 г.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</si>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</sst>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6"/>
      <color rgb="FFCC00FF"/>
      <name val="Times New Roman"/>
      <family val="1"/>
      <charset val="204"/>
    </font>
    <font>
      <sz val="12"/>
      <color rgb="FFCC00FF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rgb="FFCC0066"/>
      <name val="Times New Roman"/>
      <family val="1"/>
      <charset val="204"/>
    </font>
    <font>
      <b/>
      <sz val="12"/>
      <color rgb="FFCC0066"/>
      <name val="Times New Roman"/>
      <family val="1"/>
      <charset val="204"/>
    </font>
    <font>
      <sz val="12"/>
      <color rgb="FFCC0066"/>
      <name val="Times New Roman"/>
      <family val="1"/>
      <charset val="204"/>
    </font>
    <font>
      <b/>
      <sz val="16"/>
      <color rgb="FFCC006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4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left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9" fontId="2" fillId="0" borderId="1" xfId="1" applyFont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14" fillId="0" borderId="0" xfId="0" applyNumberFormat="1" applyFont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164" fontId="2" fillId="0" borderId="1" xfId="1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4" fontId="18" fillId="0" borderId="1" xfId="0" applyNumberFormat="1" applyFont="1" applyBorder="1" applyAlignment="1" applyProtection="1">
      <alignment horizontal="center" vertical="center" wrapText="1"/>
    </xf>
    <xf numFmtId="164" fontId="17" fillId="0" borderId="1" xfId="1" applyNumberFormat="1" applyFont="1" applyBorder="1" applyAlignment="1" applyProtection="1">
      <alignment horizontal="center" vertical="center"/>
    </xf>
    <xf numFmtId="4" fontId="16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4" fontId="3" fillId="0" borderId="0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left" vertical="center"/>
    </xf>
    <xf numFmtId="4" fontId="19" fillId="0" borderId="1" xfId="0" applyNumberFormat="1" applyFont="1" applyBorder="1" applyAlignment="1" applyProtection="1">
      <alignment vertical="center"/>
    </xf>
    <xf numFmtId="9" fontId="19" fillId="0" borderId="1" xfId="1" applyFont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right" vertical="center"/>
    </xf>
    <xf numFmtId="9" fontId="20" fillId="2" borderId="1" xfId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164" fontId="14" fillId="0" borderId="0" xfId="1" applyNumberFormat="1" applyFont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center" vertical="center" wrapText="1"/>
    </xf>
    <xf numFmtId="4" fontId="12" fillId="0" borderId="4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Alignment="1" applyProtection="1">
      <alignment horizontal="center" vertical="center"/>
    </xf>
    <xf numFmtId="4" fontId="21" fillId="0" borderId="0" xfId="0" applyNumberFormat="1" applyFont="1" applyFill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0000FF"/>
      <color rgb="FF00FF00"/>
      <color rgb="FFCC0066"/>
      <color rgb="FF00FFFF"/>
      <color rgb="FFCC00FF"/>
      <color rgb="FFCCFFCC"/>
      <color rgb="FFFF99FF"/>
      <color rgb="FF66FF66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4"/>
  <sheetViews>
    <sheetView view="pageBreakPreview" zoomScale="72" zoomScaleNormal="100" zoomScaleSheetLayoutView="72" workbookViewId="0">
      <selection activeCell="J36" sqref="J36"/>
    </sheetView>
  </sheetViews>
  <sheetFormatPr defaultColWidth="8.85546875" defaultRowHeight="15.75" x14ac:dyDescent="0.25"/>
  <cols>
    <col min="1" max="1" width="8.85546875" style="8"/>
    <col min="2" max="2" width="15" style="8" customWidth="1"/>
    <col min="3" max="3" width="42.7109375" style="8" customWidth="1"/>
    <col min="4" max="4" width="23" style="34" customWidth="1"/>
    <col min="5" max="6" width="17.42578125" style="8" customWidth="1"/>
    <col min="7" max="7" width="10.140625" style="8" bestFit="1" customWidth="1"/>
    <col min="8" max="10" width="15.5703125" style="8" customWidth="1"/>
    <col min="11" max="11" width="16.5703125" style="8" customWidth="1"/>
    <col min="12" max="16384" width="8.85546875" style="8"/>
  </cols>
  <sheetData>
    <row r="1" spans="1:16" x14ac:dyDescent="0.25">
      <c r="C1" s="33" t="s">
        <v>14</v>
      </c>
    </row>
    <row r="2" spans="1:16" ht="20.25" x14ac:dyDescent="0.25">
      <c r="C2" s="35" t="s">
        <v>16</v>
      </c>
      <c r="D2" s="35"/>
      <c r="F2" s="36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5">
      <c r="C3" s="35" t="s">
        <v>19</v>
      </c>
      <c r="D3" s="35"/>
    </row>
    <row r="4" spans="1:16" x14ac:dyDescent="0.25">
      <c r="C4" s="35" t="s">
        <v>35</v>
      </c>
      <c r="D4" s="35"/>
    </row>
    <row r="5" spans="1:16" ht="21" customHeight="1" x14ac:dyDescent="0.25">
      <c r="C5" s="38"/>
      <c r="D5" s="33" t="s">
        <v>15</v>
      </c>
    </row>
    <row r="6" spans="1:16" x14ac:dyDescent="0.25">
      <c r="C6" s="34"/>
    </row>
    <row r="7" spans="1:16" ht="18.75" x14ac:dyDescent="0.25">
      <c r="A7" s="49" t="s">
        <v>8</v>
      </c>
      <c r="B7" s="49"/>
      <c r="C7" s="49"/>
      <c r="D7" s="49"/>
    </row>
    <row r="8" spans="1:16" ht="18.75" x14ac:dyDescent="0.25">
      <c r="A8" s="50" t="s">
        <v>9</v>
      </c>
      <c r="B8" s="50"/>
      <c r="C8" s="50"/>
      <c r="D8" s="50"/>
    </row>
    <row r="9" spans="1:16" ht="27.6" customHeight="1" x14ac:dyDescent="0.25">
      <c r="A9" s="51" t="s">
        <v>42</v>
      </c>
      <c r="B9" s="51"/>
      <c r="C9" s="51"/>
      <c r="D9" s="51"/>
    </row>
    <row r="10" spans="1:16" ht="19.149999999999999" customHeight="1" x14ac:dyDescent="0.25">
      <c r="A10" s="52" t="s">
        <v>44</v>
      </c>
      <c r="B10" s="52"/>
      <c r="C10" s="52"/>
      <c r="D10" s="52"/>
    </row>
    <row r="11" spans="1:16" ht="19.149999999999999" customHeight="1" x14ac:dyDescent="0.25">
      <c r="A11" s="52" t="s">
        <v>45</v>
      </c>
      <c r="B11" s="52"/>
      <c r="C11" s="52"/>
      <c r="D11" s="52"/>
    </row>
    <row r="13" spans="1:16" x14ac:dyDescent="0.25">
      <c r="B13" s="22" t="s">
        <v>2</v>
      </c>
      <c r="C13" s="34"/>
      <c r="D13" s="8"/>
    </row>
    <row r="14" spans="1:16" s="21" customFormat="1" ht="31.15" customHeight="1" x14ac:dyDescent="0.25">
      <c r="A14" s="39"/>
      <c r="B14" s="39"/>
      <c r="C14" s="39"/>
      <c r="D14" s="45" t="s">
        <v>1</v>
      </c>
      <c r="L14" s="20" t="s">
        <v>25</v>
      </c>
    </row>
    <row r="15" spans="1:16" ht="31.15" customHeight="1" x14ac:dyDescent="0.25">
      <c r="A15" s="40" t="s">
        <v>5</v>
      </c>
      <c r="B15" s="40"/>
      <c r="C15" s="40"/>
      <c r="D15" s="4">
        <v>400</v>
      </c>
      <c r="L15" s="7" t="s">
        <v>33</v>
      </c>
    </row>
    <row r="16" spans="1:16" ht="31.15" customHeight="1" x14ac:dyDescent="0.25">
      <c r="A16" s="40" t="s">
        <v>6</v>
      </c>
      <c r="B16" s="40"/>
      <c r="C16" s="40"/>
      <c r="D16" s="5">
        <v>150</v>
      </c>
    </row>
    <row r="17" spans="1:16" ht="31.15" customHeight="1" x14ac:dyDescent="0.25">
      <c r="A17" s="40" t="s">
        <v>20</v>
      </c>
      <c r="B17" s="40"/>
      <c r="C17" s="40"/>
      <c r="D17" s="17">
        <v>7</v>
      </c>
    </row>
    <row r="18" spans="1:16" s="21" customFormat="1" ht="31.15" customHeight="1" x14ac:dyDescent="0.25">
      <c r="A18" s="27" t="s">
        <v>13</v>
      </c>
      <c r="B18" s="27"/>
      <c r="C18" s="27"/>
      <c r="D18" s="10">
        <f>ROUND(D15*D16*D17,2)</f>
        <v>420000</v>
      </c>
      <c r="H18" s="8"/>
      <c r="I18" s="8"/>
      <c r="L18" s="7" t="s">
        <v>31</v>
      </c>
      <c r="P18" s="9">
        <f>D18-D26</f>
        <v>0</v>
      </c>
    </row>
    <row r="19" spans="1:16" s="22" customFormat="1" ht="16.899999999999999" customHeight="1" x14ac:dyDescent="0.25">
      <c r="D19" s="41"/>
    </row>
    <row r="20" spans="1:16" s="22" customFormat="1" ht="31.15" customHeight="1" x14ac:dyDescent="0.25">
      <c r="B20" s="22" t="s">
        <v>4</v>
      </c>
      <c r="D20" s="41"/>
    </row>
    <row r="21" spans="1:16" s="22" customFormat="1" ht="31.15" customHeight="1" x14ac:dyDescent="0.25">
      <c r="A21" s="45" t="s">
        <v>0</v>
      </c>
      <c r="B21" s="45" t="s">
        <v>7</v>
      </c>
      <c r="C21" s="45" t="s">
        <v>3</v>
      </c>
      <c r="D21" s="45" t="s">
        <v>1</v>
      </c>
      <c r="E21" s="18" t="s">
        <v>30</v>
      </c>
      <c r="F21" s="42"/>
      <c r="G21" s="53" t="s">
        <v>21</v>
      </c>
      <c r="H21" s="53"/>
      <c r="I21" s="53"/>
      <c r="J21" s="53"/>
      <c r="K21" s="53"/>
      <c r="L21" s="8"/>
    </row>
    <row r="22" spans="1:16" ht="36.75" customHeight="1" x14ac:dyDescent="0.25">
      <c r="A22" s="23">
        <v>1</v>
      </c>
      <c r="B22" s="23">
        <v>226</v>
      </c>
      <c r="C22" s="24" t="s">
        <v>11</v>
      </c>
      <c r="D22" s="43">
        <f>J30</f>
        <v>175000</v>
      </c>
      <c r="E22" s="19">
        <f>ROUND(D22/$D$26,3)</f>
        <v>0.41699999999999998</v>
      </c>
      <c r="F22" s="44"/>
      <c r="G22" s="46" t="s">
        <v>0</v>
      </c>
      <c r="H22" s="46" t="s">
        <v>27</v>
      </c>
      <c r="I22" s="47" t="s">
        <v>11</v>
      </c>
      <c r="J22" s="48"/>
      <c r="K22" s="16" t="s">
        <v>22</v>
      </c>
    </row>
    <row r="23" spans="1:16" ht="31.15" customHeight="1" x14ac:dyDescent="0.25">
      <c r="A23" s="23">
        <v>2</v>
      </c>
      <c r="B23" s="23">
        <v>226</v>
      </c>
      <c r="C23" s="25" t="s">
        <v>36</v>
      </c>
      <c r="D23" s="11">
        <f>ROUND(D22*0.3,2)</f>
        <v>52500</v>
      </c>
      <c r="E23" s="19">
        <f>ROUND(D23/$D$26,3)</f>
        <v>0.125</v>
      </c>
      <c r="F23" s="44"/>
      <c r="G23" s="46"/>
      <c r="H23" s="46"/>
      <c r="I23" s="45" t="s">
        <v>28</v>
      </c>
      <c r="J23" s="45" t="s">
        <v>1</v>
      </c>
      <c r="K23" s="14">
        <v>0.3</v>
      </c>
    </row>
    <row r="24" spans="1:16" ht="31.15" customHeight="1" x14ac:dyDescent="0.25">
      <c r="A24" s="23">
        <v>3</v>
      </c>
      <c r="B24" s="23">
        <v>223</v>
      </c>
      <c r="C24" s="15" t="s">
        <v>34</v>
      </c>
      <c r="D24" s="11">
        <f>ROUND(D18*0.15,2)</f>
        <v>63000</v>
      </c>
      <c r="E24" s="19">
        <f>ROUND(D24/$D$26,3)</f>
        <v>0.15</v>
      </c>
      <c r="F24" s="44"/>
      <c r="G24" s="23">
        <v>1</v>
      </c>
      <c r="H24" s="32" t="s">
        <v>23</v>
      </c>
      <c r="I24" s="31">
        <f>112000/420000</f>
        <v>0.26666666666666666</v>
      </c>
      <c r="J24" s="30">
        <f>ROUND($D$18*I24,2)</f>
        <v>112000</v>
      </c>
      <c r="K24" s="15">
        <f>ROUND(J24*0.3,2)</f>
        <v>33600</v>
      </c>
      <c r="N24" s="8">
        <f>17280/57600</f>
        <v>0.3</v>
      </c>
    </row>
    <row r="25" spans="1:16" ht="42" customHeight="1" x14ac:dyDescent="0.25">
      <c r="A25" s="23">
        <v>4</v>
      </c>
      <c r="B25" s="26" t="s">
        <v>32</v>
      </c>
      <c r="C25" s="15" t="s">
        <v>10</v>
      </c>
      <c r="D25" s="11">
        <f>D18-SUM(D22:D24)</f>
        <v>129500</v>
      </c>
      <c r="E25" s="19">
        <f>ROUND(D25/$D$26,3)</f>
        <v>0.308</v>
      </c>
      <c r="F25" s="44"/>
      <c r="G25" s="23">
        <v>2</v>
      </c>
      <c r="H25" s="32" t="s">
        <v>37</v>
      </c>
      <c r="I25" s="31">
        <f>63000/420000</f>
        <v>0.15</v>
      </c>
      <c r="J25" s="30">
        <f t="shared" ref="J25:J29" si="0">ROUND($D$18*I25,2)</f>
        <v>63000</v>
      </c>
      <c r="K25" s="15">
        <f>ROUND(J25*0.3,2)</f>
        <v>18900</v>
      </c>
    </row>
    <row r="26" spans="1:16" s="21" customFormat="1" ht="31.15" customHeight="1" x14ac:dyDescent="0.25">
      <c r="A26" s="27" t="s">
        <v>12</v>
      </c>
      <c r="B26" s="27"/>
      <c r="C26" s="27"/>
      <c r="D26" s="12">
        <f>SUM(D22:D25)</f>
        <v>420000</v>
      </c>
      <c r="E26" s="19">
        <f>SUM(E22:E25)</f>
        <v>1</v>
      </c>
      <c r="F26" s="44"/>
      <c r="G26" s="23">
        <v>3</v>
      </c>
      <c r="H26" s="32"/>
      <c r="I26" s="31"/>
      <c r="J26" s="30">
        <f t="shared" si="0"/>
        <v>0</v>
      </c>
      <c r="K26" s="15">
        <f t="shared" ref="K26:K29" si="1">ROUND(J26*0.3,2)</f>
        <v>0</v>
      </c>
    </row>
    <row r="27" spans="1:16" x14ac:dyDescent="0.25">
      <c r="G27" s="23">
        <v>4</v>
      </c>
      <c r="H27" s="32"/>
      <c r="I27" s="31"/>
      <c r="J27" s="30">
        <f t="shared" si="0"/>
        <v>0</v>
      </c>
      <c r="K27" s="15">
        <f t="shared" si="1"/>
        <v>0</v>
      </c>
    </row>
    <row r="28" spans="1:16" x14ac:dyDescent="0.25">
      <c r="A28" s="1" t="s">
        <v>43</v>
      </c>
      <c r="B28" s="1"/>
      <c r="C28" s="1"/>
      <c r="D28" s="2" t="s">
        <v>41</v>
      </c>
      <c r="G28" s="23">
        <v>5</v>
      </c>
      <c r="H28" s="32"/>
      <c r="I28" s="6"/>
      <c r="J28" s="30">
        <f t="shared" si="0"/>
        <v>0</v>
      </c>
      <c r="K28" s="15">
        <f t="shared" si="1"/>
        <v>0</v>
      </c>
    </row>
    <row r="29" spans="1:16" x14ac:dyDescent="0.25">
      <c r="A29" s="1"/>
      <c r="B29" s="1"/>
      <c r="C29" s="1"/>
      <c r="D29" s="2"/>
      <c r="G29" s="23">
        <v>6</v>
      </c>
      <c r="H29" s="32"/>
      <c r="I29" s="6"/>
      <c r="J29" s="30">
        <f t="shared" si="0"/>
        <v>0</v>
      </c>
      <c r="K29" s="15">
        <f t="shared" si="1"/>
        <v>0</v>
      </c>
    </row>
    <row r="30" spans="1:16" x14ac:dyDescent="0.25">
      <c r="A30" s="1" t="s">
        <v>17</v>
      </c>
      <c r="B30" s="1"/>
      <c r="C30" s="1"/>
      <c r="D30" s="2"/>
      <c r="G30" s="15"/>
      <c r="H30" s="28" t="s">
        <v>24</v>
      </c>
      <c r="I30" s="29">
        <f>SUM(I24:I29)</f>
        <v>0.41666666666666663</v>
      </c>
      <c r="J30" s="28">
        <f>SUM(J24:J29)</f>
        <v>175000</v>
      </c>
      <c r="K30" s="28">
        <f>SUM(K24:K29)</f>
        <v>52500</v>
      </c>
    </row>
    <row r="31" spans="1:16" x14ac:dyDescent="0.25">
      <c r="A31" s="1" t="s">
        <v>18</v>
      </c>
      <c r="B31" s="1"/>
      <c r="C31" s="1"/>
      <c r="D31" s="2"/>
      <c r="H31" s="7" t="s">
        <v>29</v>
      </c>
      <c r="I31" s="13"/>
      <c r="J31" s="7">
        <f>J30-D22</f>
        <v>0</v>
      </c>
      <c r="K31" s="7">
        <f>K30-D23</f>
        <v>0</v>
      </c>
    </row>
    <row r="32" spans="1:16" ht="19.149999999999999" customHeight="1" x14ac:dyDescent="0.25">
      <c r="A32" s="1" t="s">
        <v>46</v>
      </c>
      <c r="B32" s="1"/>
      <c r="C32" s="2"/>
      <c r="D32" s="3" t="s">
        <v>39</v>
      </c>
    </row>
    <row r="33" spans="1:4" ht="19.149999999999999" customHeight="1" x14ac:dyDescent="0.25">
      <c r="A33" s="1" t="s">
        <v>26</v>
      </c>
      <c r="B33" s="1"/>
      <c r="C33" s="1"/>
      <c r="D33" s="2"/>
    </row>
    <row r="34" spans="1:4" ht="20.45" customHeight="1" x14ac:dyDescent="0.25"/>
  </sheetData>
  <sheetProtection password="CA50" sheet="1" objects="1" scenarios="1"/>
  <mergeCells count="9">
    <mergeCell ref="G22:G23"/>
    <mergeCell ref="H22:H23"/>
    <mergeCell ref="I22:J22"/>
    <mergeCell ref="A7:D7"/>
    <mergeCell ref="A8:D8"/>
    <mergeCell ref="A9:D9"/>
    <mergeCell ref="A10:D10"/>
    <mergeCell ref="A11:D11"/>
    <mergeCell ref="G21:K21"/>
  </mergeCells>
  <pageMargins left="0.70866141732283472" right="0.51181102362204722" top="0.35433070866141736" bottom="0.35433070866141736" header="0.31496062992125984" footer="0.31496062992125984"/>
  <pageSetup paperSize="9" scale="84" fitToWidth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4"/>
  <sheetViews>
    <sheetView tabSelected="1" view="pageBreakPreview" zoomScale="74" zoomScaleNormal="100" zoomScaleSheetLayoutView="74" workbookViewId="0">
      <selection activeCell="J35" sqref="J35"/>
    </sheetView>
  </sheetViews>
  <sheetFormatPr defaultColWidth="8.85546875" defaultRowHeight="15.75" x14ac:dyDescent="0.25"/>
  <cols>
    <col min="1" max="1" width="8.85546875" style="8"/>
    <col min="2" max="2" width="15" style="8" customWidth="1"/>
    <col min="3" max="3" width="42.7109375" style="8" customWidth="1"/>
    <col min="4" max="4" width="23" style="34" customWidth="1"/>
    <col min="5" max="6" width="17.42578125" style="8" customWidth="1"/>
    <col min="7" max="7" width="10.140625" style="8" bestFit="1" customWidth="1"/>
    <col min="8" max="10" width="15.5703125" style="8" customWidth="1"/>
    <col min="11" max="11" width="16.5703125" style="8" customWidth="1"/>
    <col min="12" max="16384" width="8.85546875" style="8"/>
  </cols>
  <sheetData>
    <row r="1" spans="1:16" x14ac:dyDescent="0.25">
      <c r="C1" s="33" t="s">
        <v>14</v>
      </c>
    </row>
    <row r="2" spans="1:16" ht="20.25" x14ac:dyDescent="0.25">
      <c r="C2" s="35" t="s">
        <v>16</v>
      </c>
      <c r="D2" s="35"/>
      <c r="F2" s="36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5">
      <c r="C3" s="35" t="s">
        <v>19</v>
      </c>
      <c r="D3" s="35"/>
    </row>
    <row r="4" spans="1:16" x14ac:dyDescent="0.25">
      <c r="C4" s="35" t="s">
        <v>35</v>
      </c>
      <c r="D4" s="35"/>
    </row>
    <row r="5" spans="1:16" ht="21" customHeight="1" x14ac:dyDescent="0.25">
      <c r="C5" s="38"/>
      <c r="D5" s="33" t="s">
        <v>15</v>
      </c>
    </row>
    <row r="6" spans="1:16" x14ac:dyDescent="0.25">
      <c r="C6" s="34"/>
    </row>
    <row r="7" spans="1:16" ht="18.75" x14ac:dyDescent="0.25">
      <c r="A7" s="49" t="s">
        <v>8</v>
      </c>
      <c r="B7" s="49"/>
      <c r="C7" s="49"/>
      <c r="D7" s="49"/>
    </row>
    <row r="8" spans="1:16" ht="18.75" x14ac:dyDescent="0.25">
      <c r="A8" s="50" t="s">
        <v>9</v>
      </c>
      <c r="B8" s="50"/>
      <c r="C8" s="50"/>
      <c r="D8" s="50"/>
    </row>
    <row r="9" spans="1:16" ht="27.6" customHeight="1" x14ac:dyDescent="0.25">
      <c r="A9" s="51" t="s">
        <v>40</v>
      </c>
      <c r="B9" s="51"/>
      <c r="C9" s="51"/>
      <c r="D9" s="51"/>
    </row>
    <row r="10" spans="1:16" ht="19.149999999999999" customHeight="1" x14ac:dyDescent="0.25">
      <c r="A10" s="52" t="s">
        <v>44</v>
      </c>
      <c r="B10" s="52"/>
      <c r="C10" s="52"/>
      <c r="D10" s="52"/>
    </row>
    <row r="11" spans="1:16" ht="19.149999999999999" customHeight="1" x14ac:dyDescent="0.25">
      <c r="A11" s="52" t="s">
        <v>45</v>
      </c>
      <c r="B11" s="52"/>
      <c r="C11" s="52"/>
      <c r="D11" s="52"/>
    </row>
    <row r="13" spans="1:16" x14ac:dyDescent="0.25">
      <c r="B13" s="22" t="s">
        <v>2</v>
      </c>
      <c r="C13" s="34"/>
      <c r="D13" s="8"/>
    </row>
    <row r="14" spans="1:16" s="21" customFormat="1" ht="31.15" customHeight="1" x14ac:dyDescent="0.25">
      <c r="A14" s="39"/>
      <c r="B14" s="39"/>
      <c r="C14" s="39"/>
      <c r="D14" s="45" t="s">
        <v>1</v>
      </c>
      <c r="L14" s="20" t="s">
        <v>25</v>
      </c>
    </row>
    <row r="15" spans="1:16" ht="31.15" customHeight="1" x14ac:dyDescent="0.25">
      <c r="A15" s="40" t="s">
        <v>5</v>
      </c>
      <c r="B15" s="40"/>
      <c r="C15" s="40"/>
      <c r="D15" s="4">
        <v>2400</v>
      </c>
      <c r="L15" s="7" t="s">
        <v>33</v>
      </c>
    </row>
    <row r="16" spans="1:16" ht="31.15" customHeight="1" x14ac:dyDescent="0.25">
      <c r="A16" s="40" t="s">
        <v>6</v>
      </c>
      <c r="B16" s="40"/>
      <c r="C16" s="40"/>
      <c r="D16" s="5">
        <v>15</v>
      </c>
    </row>
    <row r="17" spans="1:16" ht="31.15" customHeight="1" x14ac:dyDescent="0.25">
      <c r="A17" s="40" t="s">
        <v>20</v>
      </c>
      <c r="B17" s="40"/>
      <c r="C17" s="40"/>
      <c r="D17" s="17">
        <v>7</v>
      </c>
    </row>
    <row r="18" spans="1:16" s="21" customFormat="1" ht="31.15" customHeight="1" x14ac:dyDescent="0.25">
      <c r="A18" s="27" t="s">
        <v>13</v>
      </c>
      <c r="B18" s="27"/>
      <c r="C18" s="27"/>
      <c r="D18" s="10">
        <f>ROUND(D15*D16*D17,2)</f>
        <v>252000</v>
      </c>
      <c r="H18" s="8"/>
      <c r="I18" s="8"/>
      <c r="L18" s="7" t="s">
        <v>31</v>
      </c>
      <c r="P18" s="9">
        <f>D18-D26</f>
        <v>0</v>
      </c>
    </row>
    <row r="19" spans="1:16" s="22" customFormat="1" ht="16.899999999999999" customHeight="1" x14ac:dyDescent="0.25">
      <c r="D19" s="41"/>
    </row>
    <row r="20" spans="1:16" s="22" customFormat="1" ht="31.15" customHeight="1" x14ac:dyDescent="0.25">
      <c r="B20" s="22" t="s">
        <v>4</v>
      </c>
      <c r="D20" s="41"/>
    </row>
    <row r="21" spans="1:16" s="22" customFormat="1" ht="31.15" customHeight="1" x14ac:dyDescent="0.25">
      <c r="A21" s="45" t="s">
        <v>0</v>
      </c>
      <c r="B21" s="45" t="s">
        <v>7</v>
      </c>
      <c r="C21" s="45" t="s">
        <v>3</v>
      </c>
      <c r="D21" s="45" t="s">
        <v>1</v>
      </c>
      <c r="E21" s="18" t="s">
        <v>30</v>
      </c>
      <c r="F21" s="42"/>
      <c r="G21" s="53" t="s">
        <v>21</v>
      </c>
      <c r="H21" s="53"/>
      <c r="I21" s="53"/>
      <c r="J21" s="53"/>
      <c r="K21" s="53"/>
      <c r="L21" s="8"/>
    </row>
    <row r="22" spans="1:16" ht="36.75" customHeight="1" x14ac:dyDescent="0.25">
      <c r="A22" s="23">
        <v>1</v>
      </c>
      <c r="B22" s="23">
        <v>226</v>
      </c>
      <c r="C22" s="24" t="s">
        <v>11</v>
      </c>
      <c r="D22" s="43">
        <f>J30</f>
        <v>95200</v>
      </c>
      <c r="E22" s="19">
        <f>ROUND(D22/$D$26,3)</f>
        <v>0.378</v>
      </c>
      <c r="F22" s="44"/>
      <c r="G22" s="46" t="s">
        <v>0</v>
      </c>
      <c r="H22" s="46" t="s">
        <v>27</v>
      </c>
      <c r="I22" s="47" t="s">
        <v>11</v>
      </c>
      <c r="J22" s="48"/>
      <c r="K22" s="16" t="s">
        <v>22</v>
      </c>
    </row>
    <row r="23" spans="1:16" ht="31.15" customHeight="1" x14ac:dyDescent="0.25">
      <c r="A23" s="23">
        <v>2</v>
      </c>
      <c r="B23" s="23">
        <v>226</v>
      </c>
      <c r="C23" s="25" t="s">
        <v>36</v>
      </c>
      <c r="D23" s="11">
        <f>ROUND(D22*0.3,2)</f>
        <v>28560</v>
      </c>
      <c r="E23" s="19">
        <f>ROUND(D23/$D$26,3)</f>
        <v>0.113</v>
      </c>
      <c r="F23" s="44"/>
      <c r="G23" s="46"/>
      <c r="H23" s="46"/>
      <c r="I23" s="45" t="s">
        <v>28</v>
      </c>
      <c r="J23" s="45" t="s">
        <v>1</v>
      </c>
      <c r="K23" s="14">
        <v>0.3</v>
      </c>
    </row>
    <row r="24" spans="1:16" ht="31.15" customHeight="1" x14ac:dyDescent="0.25">
      <c r="A24" s="23">
        <v>3</v>
      </c>
      <c r="B24" s="23">
        <v>223</v>
      </c>
      <c r="C24" s="15" t="s">
        <v>34</v>
      </c>
      <c r="D24" s="11">
        <f>ROUND(D18*0.15,2)</f>
        <v>37800</v>
      </c>
      <c r="E24" s="19">
        <f>ROUND(D24/$D$26,3)</f>
        <v>0.15</v>
      </c>
      <c r="F24" s="44"/>
      <c r="G24" s="23">
        <v>1</v>
      </c>
      <c r="H24" s="32" t="s">
        <v>23</v>
      </c>
      <c r="I24" s="31">
        <f>22400/252000</f>
        <v>8.8888888888888892E-2</v>
      </c>
      <c r="J24" s="30">
        <f>ROUND($D$18*I24,2)</f>
        <v>22400</v>
      </c>
      <c r="K24" s="15">
        <f>ROUND(J24*0.3,2)</f>
        <v>6720</v>
      </c>
      <c r="N24" s="8">
        <f>17280/57600</f>
        <v>0.3</v>
      </c>
    </row>
    <row r="25" spans="1:16" ht="42" customHeight="1" x14ac:dyDescent="0.25">
      <c r="A25" s="23">
        <v>4</v>
      </c>
      <c r="B25" s="26" t="s">
        <v>32</v>
      </c>
      <c r="C25" s="15" t="s">
        <v>10</v>
      </c>
      <c r="D25" s="11">
        <f>D18-SUM(D22:D24)</f>
        <v>90440</v>
      </c>
      <c r="E25" s="19">
        <f>ROUND(D25/$D$26,3)</f>
        <v>0.35899999999999999</v>
      </c>
      <c r="F25" s="44"/>
      <c r="G25" s="23">
        <v>2</v>
      </c>
      <c r="H25" s="32" t="s">
        <v>23</v>
      </c>
      <c r="I25" s="31">
        <f>22400/252000</f>
        <v>8.8888888888888892E-2</v>
      </c>
      <c r="J25" s="30">
        <f t="shared" ref="J25:J29" si="0">ROUND($D$18*I25,2)</f>
        <v>22400</v>
      </c>
      <c r="K25" s="15">
        <f>ROUND(J25*0.3,2)</f>
        <v>6720</v>
      </c>
    </row>
    <row r="26" spans="1:16" s="21" customFormat="1" ht="31.15" customHeight="1" x14ac:dyDescent="0.25">
      <c r="A26" s="27" t="s">
        <v>12</v>
      </c>
      <c r="B26" s="27"/>
      <c r="C26" s="27"/>
      <c r="D26" s="12">
        <f>SUM(D22:D25)</f>
        <v>252000</v>
      </c>
      <c r="E26" s="19">
        <f>SUM(E22:E25)</f>
        <v>1</v>
      </c>
      <c r="F26" s="44"/>
      <c r="G26" s="23">
        <v>3</v>
      </c>
      <c r="H26" s="32" t="s">
        <v>23</v>
      </c>
      <c r="I26" s="31">
        <f>22400/252000</f>
        <v>8.8888888888888892E-2</v>
      </c>
      <c r="J26" s="30">
        <f t="shared" si="0"/>
        <v>22400</v>
      </c>
      <c r="K26" s="15">
        <f t="shared" ref="K26:K29" si="1">ROUND(J26*0.3,2)</f>
        <v>6720</v>
      </c>
    </row>
    <row r="27" spans="1:16" x14ac:dyDescent="0.25">
      <c r="G27" s="23">
        <v>4</v>
      </c>
      <c r="H27" s="32" t="s">
        <v>37</v>
      </c>
      <c r="I27" s="31">
        <f>28000/252000</f>
        <v>0.1111111111111111</v>
      </c>
      <c r="J27" s="30">
        <f t="shared" si="0"/>
        <v>28000</v>
      </c>
      <c r="K27" s="15">
        <f t="shared" si="1"/>
        <v>8400</v>
      </c>
    </row>
    <row r="28" spans="1:16" x14ac:dyDescent="0.25">
      <c r="A28" s="1" t="s">
        <v>43</v>
      </c>
      <c r="B28" s="1"/>
      <c r="C28" s="1"/>
      <c r="D28" s="2" t="s">
        <v>41</v>
      </c>
      <c r="G28" s="23">
        <v>5</v>
      </c>
      <c r="H28" s="32"/>
      <c r="I28" s="6"/>
      <c r="J28" s="30">
        <f t="shared" si="0"/>
        <v>0</v>
      </c>
      <c r="K28" s="15">
        <f t="shared" si="1"/>
        <v>0</v>
      </c>
    </row>
    <row r="29" spans="1:16" x14ac:dyDescent="0.25">
      <c r="A29" s="1"/>
      <c r="B29" s="1"/>
      <c r="C29" s="1"/>
      <c r="D29" s="2"/>
      <c r="G29" s="23">
        <v>6</v>
      </c>
      <c r="H29" s="32"/>
      <c r="I29" s="6"/>
      <c r="J29" s="30">
        <f t="shared" si="0"/>
        <v>0</v>
      </c>
      <c r="K29" s="15">
        <f t="shared" si="1"/>
        <v>0</v>
      </c>
    </row>
    <row r="30" spans="1:16" x14ac:dyDescent="0.25">
      <c r="A30" s="1" t="s">
        <v>17</v>
      </c>
      <c r="B30" s="1"/>
      <c r="C30" s="1"/>
      <c r="D30" s="2"/>
      <c r="G30" s="15"/>
      <c r="H30" s="28" t="s">
        <v>24</v>
      </c>
      <c r="I30" s="29">
        <f>SUM(I24:I29)</f>
        <v>0.37777777777777777</v>
      </c>
      <c r="J30" s="28">
        <f>SUM(J24:J29)</f>
        <v>95200</v>
      </c>
      <c r="K30" s="28">
        <f>SUM(K24:K29)</f>
        <v>28560</v>
      </c>
    </row>
    <row r="31" spans="1:16" x14ac:dyDescent="0.25">
      <c r="A31" s="1" t="s">
        <v>18</v>
      </c>
      <c r="B31" s="1"/>
      <c r="C31" s="1"/>
      <c r="D31" s="2"/>
      <c r="H31" s="7" t="s">
        <v>29</v>
      </c>
      <c r="I31" s="13"/>
      <c r="J31" s="7">
        <f>J30-D22</f>
        <v>0</v>
      </c>
      <c r="K31" s="7">
        <f>K30-D23</f>
        <v>0</v>
      </c>
    </row>
    <row r="32" spans="1:16" ht="19.149999999999999" customHeight="1" x14ac:dyDescent="0.25">
      <c r="A32" s="1" t="s">
        <v>38</v>
      </c>
      <c r="B32" s="1"/>
      <c r="C32" s="2"/>
      <c r="D32" s="3" t="s">
        <v>39</v>
      </c>
    </row>
    <row r="33" spans="1:4" ht="19.149999999999999" customHeight="1" x14ac:dyDescent="0.25">
      <c r="A33" s="1" t="s">
        <v>26</v>
      </c>
      <c r="B33" s="1"/>
      <c r="C33" s="1"/>
      <c r="D33" s="2"/>
    </row>
    <row r="34" spans="1:4" ht="20.45" customHeight="1" x14ac:dyDescent="0.25"/>
  </sheetData>
  <sheetProtection password="CA50" sheet="1" objects="1" scenarios="1"/>
  <mergeCells count="9">
    <mergeCell ref="G22:G23"/>
    <mergeCell ref="H22:H23"/>
    <mergeCell ref="I22:J22"/>
    <mergeCell ref="A7:D7"/>
    <mergeCell ref="A8:D8"/>
    <mergeCell ref="A9:D9"/>
    <mergeCell ref="A10:D10"/>
    <mergeCell ref="A11:D11"/>
    <mergeCell ref="G21:K21"/>
  </mergeCells>
  <pageMargins left="0.70866141732283472" right="0.51181102362204722" top="0.35433070866141736" bottom="0.35433070866141736" header="0.31496062992125984" footer="0.31496062992125984"/>
  <pageSetup paperSize="9" scale="84" fitToWidth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англ</vt:lpstr>
      <vt:lpstr>мини шк</vt:lpstr>
      <vt:lpstr>англ!Область_печати</vt:lpstr>
      <vt:lpstr>'мини шк'!Область_печати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2024-08-29T11:56:55Z</dcterms:modified>
</cp:coreProperties>
</file>